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wi\Downloads\"/>
    </mc:Choice>
  </mc:AlternateContent>
  <xr:revisionPtr revIDLastSave="0" documentId="13_ncr:1_{D7411703-7FDF-44B0-8251-C5950F1BE3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gn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B35" i="2"/>
  <c r="B36" i="2" s="1"/>
  <c r="B30" i="2"/>
  <c r="B31" i="2" s="1"/>
  <c r="B65" i="2"/>
  <c r="B62" i="2"/>
  <c r="B9" i="2" s="1"/>
  <c r="B6" i="2" l="1"/>
  <c r="B50" i="2"/>
  <c r="B49" i="2"/>
  <c r="B42" i="2"/>
  <c r="B40" i="2"/>
  <c r="B22" i="2"/>
  <c r="B17" i="2"/>
  <c r="B23" i="2" s="1"/>
  <c r="B24" i="2" l="1"/>
  <c r="B5" i="2"/>
  <c r="B44" i="2"/>
  <c r="B52" i="2"/>
  <c r="B56" i="2" s="1"/>
  <c r="B45" i="2" l="1"/>
  <c r="B7" i="2"/>
  <c r="B55" i="2"/>
  <c r="B8" i="2" s="1"/>
  <c r="B10" i="2" s="1"/>
  <c r="B11" i="2" s="1"/>
</calcChain>
</file>

<file path=xl/sharedStrings.xml><?xml version="1.0" encoding="utf-8"?>
<sst xmlns="http://schemas.openxmlformats.org/spreadsheetml/2006/main" count="115" uniqueCount="74">
  <si>
    <t>https://www.co2nnect.org/help_sheets/?op_id=602&amp;opt_id=98&amp;nmlpreflang=da</t>
  </si>
  <si>
    <t>Kg CO2/km</t>
  </si>
  <si>
    <t>Længde af banen (km)</t>
  </si>
  <si>
    <t>kg CO2</t>
  </si>
  <si>
    <t>Antal km</t>
  </si>
  <si>
    <t>kg CO2 / omgang</t>
  </si>
  <si>
    <t>Kg CO2 / omgang</t>
  </si>
  <si>
    <t>Bane</t>
  </si>
  <si>
    <t>Antal træningspas / kører</t>
  </si>
  <si>
    <t>Antal omgange gns. træningspas / kører</t>
  </si>
  <si>
    <t>Antal træningsdage / år</t>
  </si>
  <si>
    <t>km</t>
  </si>
  <si>
    <t>kg CO2 / km</t>
  </si>
  <si>
    <t>tons CO2</t>
  </si>
  <si>
    <t xml:space="preserve">Årligt CO2 udledning </t>
  </si>
  <si>
    <t>Totalt antal kørere gns.</t>
  </si>
  <si>
    <t>Forudsætninger</t>
  </si>
  <si>
    <t>Alle udleder samme CO2 / km</t>
  </si>
  <si>
    <t>Hver kører kommer alene</t>
  </si>
  <si>
    <t>Antal kørere gns. (data ovenfor)</t>
  </si>
  <si>
    <t>kg CO2/km</t>
  </si>
  <si>
    <t>Benzin bil</t>
  </si>
  <si>
    <t>Diesel bil</t>
  </si>
  <si>
    <t>Elbil</t>
  </si>
  <si>
    <t>Hybrid</t>
  </si>
  <si>
    <t>Diesel bil større</t>
  </si>
  <si>
    <t>CO2 udledning for bilen</t>
  </si>
  <si>
    <t>Gennemsnit km til og fra banen for den enkelte</t>
  </si>
  <si>
    <t>Antal træningsdage / år (data ovenfor)</t>
  </si>
  <si>
    <t>CO2 aftrykket ved affaldssortering</t>
  </si>
  <si>
    <t>CO2 aftrykket for transport til banen</t>
  </si>
  <si>
    <t>CO2 aftrykket ved kørsel på banen</t>
  </si>
  <si>
    <t>Affaldsmængde / kører / træningsdag</t>
  </si>
  <si>
    <t>kg</t>
  </si>
  <si>
    <t>Scenarie 1 Alt ender i restaffald og sendes til forbrænding</t>
  </si>
  <si>
    <t>Scenarie 2 Alt sorteres korrekt og sendes til genanvendelse</t>
  </si>
  <si>
    <t>Affaldsmængde / år</t>
  </si>
  <si>
    <t>CO2 aftryk ved forbrænding</t>
  </si>
  <si>
    <t>CO2 aftryk ved genanvendelse</t>
  </si>
  <si>
    <t>kg CO2 / kg</t>
  </si>
  <si>
    <t>CO2 aftrykket for vedligeholdelse af banen</t>
  </si>
  <si>
    <t>Træer</t>
  </si>
  <si>
    <t>Assimilering af CO2:</t>
  </si>
  <si>
    <t>Græs</t>
  </si>
  <si>
    <t>m2</t>
  </si>
  <si>
    <t>Græs assimilering (optagelse) af CO2</t>
  </si>
  <si>
    <t>Træer assimilering (optagelse) af CO2</t>
  </si>
  <si>
    <t>Diesel udledning</t>
  </si>
  <si>
    <t>Diesel forbrug / år</t>
  </si>
  <si>
    <t>liter</t>
  </si>
  <si>
    <t>Diesel CO2 aftryk</t>
  </si>
  <si>
    <t>kg CO2/liter</t>
  </si>
  <si>
    <t>kWh</t>
  </si>
  <si>
    <t>El CO2 Aftryk</t>
  </si>
  <si>
    <t>kg CO2 / kWh</t>
  </si>
  <si>
    <t>https://carbonfund.org/how-we-calculate/</t>
  </si>
  <si>
    <t>El udledning</t>
  </si>
  <si>
    <t>DMU CO2 Beregningsmodel 2022</t>
  </si>
  <si>
    <t>RESULTAT</t>
  </si>
  <si>
    <t>CO2 aftrykket ved affaldssortering (forbrænding)</t>
  </si>
  <si>
    <t>Assimilering (optagelse) af CO2</t>
  </si>
  <si>
    <t>Årlig CO2 udledning</t>
  </si>
  <si>
    <t>kg / m2 / år</t>
  </si>
  <si>
    <t>kg / træ / år</t>
  </si>
  <si>
    <t>kg CO2 / år</t>
  </si>
  <si>
    <t>Grønne områder</t>
  </si>
  <si>
    <t>Grus</t>
  </si>
  <si>
    <t>Udregning: Total areal for Slagelse MX: 98.127.62 m2</t>
  </si>
  <si>
    <t>Banespor inkl. 1,5 km * 6 meter: 6.000 m2</t>
  </si>
  <si>
    <t>Opmålt på: https://arealinformation.miljoeportal.dk/html5/index.html?viewer=distribution</t>
  </si>
  <si>
    <t>98.127.62 m2 minus 6.800 m2 = 91.327,62 m2</t>
  </si>
  <si>
    <t>Startområde: 800 m2</t>
  </si>
  <si>
    <t>El (samlet forbrug pumper, opvarmning osv.)</t>
  </si>
  <si>
    <t>*Indsæt bane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</si>
</sst>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_-* #,##0.000\ _k_r_._-;\-* #,##0.000\ _k_r_._-;_-* &quot;-&quot;???\ _k_r_._-;_-@_-"/>
    <numFmt numFmtId="166" formatCode="0.000"/>
    <numFmt numFmtId="167" formatCode="#,##0.000"/>
    <numFmt numFmtId="168" formatCode="#,##0.000_ ;\-#,##0.000\ "/>
    <numFmt numFmtId="169" formatCode="#,##0.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" fontId="5" fillId="0" borderId="0" xfId="0" applyNumberFormat="1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8" fillId="3" borderId="0" xfId="0" applyFont="1" applyFill="1" applyAlignment="1">
      <alignment horizontal="right"/>
    </xf>
    <xf numFmtId="0" fontId="8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43" fontId="4" fillId="0" borderId="0" xfId="1" applyFont="1"/>
    <xf numFmtId="2" fontId="4" fillId="3" borderId="0" xfId="1" applyNumberFormat="1" applyFont="1" applyFill="1"/>
    <xf numFmtId="1" fontId="4" fillId="0" borderId="0" xfId="0" applyNumberFormat="1" applyFont="1"/>
    <xf numFmtId="166" fontId="4" fillId="3" borderId="0" xfId="1" applyNumberFormat="1" applyFont="1" applyFill="1"/>
    <xf numFmtId="3" fontId="4" fillId="0" borderId="0" xfId="0" applyNumberFormat="1" applyFont="1"/>
    <xf numFmtId="3" fontId="4" fillId="3" borderId="0" xfId="1" applyNumberFormat="1" applyFont="1" applyFill="1"/>
    <xf numFmtId="167" fontId="4" fillId="3" borderId="0" xfId="1" applyNumberFormat="1" applyFont="1" applyFill="1"/>
    <xf numFmtId="4" fontId="4" fillId="0" borderId="0" xfId="1" applyNumberFormat="1" applyFont="1"/>
    <xf numFmtId="3" fontId="4" fillId="3" borderId="0" xfId="1" applyNumberFormat="1" applyFont="1" applyFill="1" applyAlignment="1">
      <alignment vertical="center" wrapText="1"/>
    </xf>
    <xf numFmtId="3" fontId="4" fillId="0" borderId="0" xfId="1" applyNumberFormat="1" applyFont="1" applyAlignment="1">
      <alignment vertical="center" wrapText="1"/>
    </xf>
    <xf numFmtId="167" fontId="4" fillId="3" borderId="0" xfId="1" applyNumberFormat="1" applyFont="1" applyFill="1" applyBorder="1"/>
    <xf numFmtId="167" fontId="4" fillId="0" borderId="0" xfId="1" applyNumberFormat="1" applyFont="1" applyBorder="1" applyAlignment="1">
      <alignment horizontal="right"/>
    </xf>
    <xf numFmtId="43" fontId="8" fillId="0" borderId="0" xfId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/>
    <xf numFmtId="43" fontId="3" fillId="0" borderId="0" xfId="1" applyFont="1"/>
    <xf numFmtId="0" fontId="3" fillId="0" borderId="0" xfId="0" applyFont="1" applyAlignment="1">
      <alignment horizontal="left"/>
    </xf>
    <xf numFmtId="3" fontId="4" fillId="3" borderId="0" xfId="0" applyNumberFormat="1" applyFont="1" applyFill="1"/>
    <xf numFmtId="1" fontId="8" fillId="4" borderId="0" xfId="0" applyNumberFormat="1" applyFont="1" applyFill="1"/>
    <xf numFmtId="3" fontId="8" fillId="4" borderId="0" xfId="1" applyNumberFormat="1" applyFont="1" applyFill="1" applyAlignment="1">
      <alignment vertical="center" wrapText="1"/>
    </xf>
    <xf numFmtId="43" fontId="3" fillId="0" borderId="0" xfId="1" applyFont="1" applyAlignment="1">
      <alignment vertical="center" wrapText="1"/>
    </xf>
    <xf numFmtId="3" fontId="8" fillId="4" borderId="0" xfId="0" applyNumberFormat="1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0" fontId="15" fillId="0" borderId="0" xfId="0" applyFont="1"/>
    <xf numFmtId="0" fontId="8" fillId="5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vertical="center" wrapText="1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center"/>
    </xf>
    <xf numFmtId="3" fontId="8" fillId="4" borderId="0" xfId="0" applyNumberFormat="1" applyFont="1" applyFill="1"/>
    <xf numFmtId="0" fontId="10" fillId="7" borderId="1" xfId="0" applyFont="1" applyFill="1" applyBorder="1" applyAlignment="1">
      <alignment horizontal="left"/>
    </xf>
    <xf numFmtId="0" fontId="5" fillId="7" borderId="2" xfId="0" applyFont="1" applyFill="1" applyBorder="1"/>
    <xf numFmtId="4" fontId="5" fillId="7" borderId="2" xfId="0" applyNumberFormat="1" applyFont="1" applyFill="1" applyBorder="1"/>
    <xf numFmtId="0" fontId="0" fillId="7" borderId="3" xfId="0" applyFill="1" applyBorder="1" applyAlignment="1">
      <alignment horizontal="center"/>
    </xf>
    <xf numFmtId="0" fontId="0" fillId="7" borderId="4" xfId="0" applyFill="1" applyBorder="1"/>
    <xf numFmtId="0" fontId="5" fillId="7" borderId="0" xfId="0" applyFont="1" applyFill="1"/>
    <xf numFmtId="0" fontId="0" fillId="7" borderId="5" xfId="0" applyFill="1" applyBorder="1" applyAlignment="1">
      <alignment horizontal="center"/>
    </xf>
    <xf numFmtId="0" fontId="0" fillId="7" borderId="0" xfId="0" applyFill="1"/>
    <xf numFmtId="0" fontId="0" fillId="7" borderId="4" xfId="0" applyFill="1" applyBorder="1" applyAlignment="1">
      <alignment horizontal="center"/>
    </xf>
    <xf numFmtId="4" fontId="0" fillId="7" borderId="0" xfId="0" applyNumberFormat="1" applyFill="1"/>
    <xf numFmtId="0" fontId="12" fillId="7" borderId="4" xfId="3" applyFont="1" applyFill="1" applyBorder="1"/>
    <xf numFmtId="0" fontId="0" fillId="7" borderId="4" xfId="0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7" borderId="5" xfId="0" applyFill="1" applyBorder="1" applyAlignment="1">
      <alignment vertical="center" wrapText="1"/>
    </xf>
    <xf numFmtId="165" fontId="0" fillId="7" borderId="4" xfId="0" applyNumberFormat="1" applyFill="1" applyBorder="1" applyAlignment="1">
      <alignment vertical="center" wrapText="1"/>
    </xf>
    <xf numFmtId="0" fontId="13" fillId="7" borderId="4" xfId="0" applyFont="1" applyFill="1" applyBorder="1"/>
    <xf numFmtId="0" fontId="9" fillId="7" borderId="4" xfId="3" applyFill="1" applyBorder="1"/>
    <xf numFmtId="166" fontId="0" fillId="7" borderId="0" xfId="0" applyNumberFormat="1" applyFill="1" applyAlignment="1">
      <alignment vertical="center" wrapText="1"/>
    </xf>
    <xf numFmtId="43" fontId="0" fillId="7" borderId="5" xfId="1" applyFont="1" applyFill="1" applyBorder="1" applyAlignment="1">
      <alignment horizontal="center"/>
    </xf>
    <xf numFmtId="0" fontId="11" fillId="7" borderId="4" xfId="0" applyFont="1" applyFill="1" applyBorder="1"/>
    <xf numFmtId="0" fontId="0" fillId="7" borderId="5" xfId="0" applyFill="1" applyBorder="1"/>
    <xf numFmtId="0" fontId="8" fillId="7" borderId="4" xfId="0" applyFont="1" applyFill="1" applyBorder="1" applyAlignment="1">
      <alignment horizontal="center"/>
    </xf>
    <xf numFmtId="0" fontId="8" fillId="7" borderId="0" xfId="0" applyFont="1" applyFill="1" applyAlignment="1">
      <alignment horizontal="right"/>
    </xf>
    <xf numFmtId="0" fontId="8" fillId="7" borderId="0" xfId="0" applyFont="1" applyFill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0" xfId="0" applyFont="1" applyFill="1" applyAlignment="1">
      <alignment horizontal="right"/>
    </xf>
    <xf numFmtId="164" fontId="14" fillId="7" borderId="0" xfId="2" applyNumberFormat="1" applyFont="1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 applyAlignment="1">
      <alignment horizontal="center"/>
    </xf>
    <xf numFmtId="169" fontId="8" fillId="3" borderId="0" xfId="0" applyNumberFormat="1" applyFont="1" applyFill="1"/>
    <xf numFmtId="43" fontId="8" fillId="0" borderId="0" xfId="1" applyFont="1" applyAlignment="1">
      <alignment horizontal="left"/>
    </xf>
    <xf numFmtId="169" fontId="8" fillId="6" borderId="0" xfId="0" applyNumberFormat="1" applyFont="1" applyFill="1"/>
    <xf numFmtId="0" fontId="8" fillId="3" borderId="0" xfId="0" applyFont="1" applyFill="1"/>
    <xf numFmtId="3" fontId="8" fillId="6" borderId="0" xfId="0" applyNumberFormat="1" applyFont="1" applyFill="1"/>
    <xf numFmtId="0" fontId="8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</cellXfs>
  <cellStyles count="4">
    <cellStyle name="God" xfId="2" builtinId="26"/>
    <cellStyle name="Komma" xfId="1" builtinId="3"/>
    <cellStyle name="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rbonfund.org/how-we-calculate/" TargetMode="External"/><Relationship Id="rId1" Type="http://schemas.openxmlformats.org/officeDocument/2006/relationships/hyperlink" Target="https://www.co2nnect.org/help_sheets/?op_id=602&amp;opt_id=98&amp;nmlpreflang=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zoomScale="130" zoomScaleNormal="130" workbookViewId="0">
      <selection activeCell="C20" sqref="C20"/>
    </sheetView>
  </sheetViews>
  <sheetFormatPr defaultColWidth="8.875" defaultRowHeight="15.75" x14ac:dyDescent="0.25"/>
  <cols>
    <col min="1" max="1" width="53" style="5" customWidth="1"/>
    <col min="2" max="2" width="17.625" style="5" customWidth="1"/>
    <col min="3" max="3" width="20.875" style="5" bestFit="1" customWidth="1"/>
    <col min="4" max="4" width="26" customWidth="1"/>
    <col min="5" max="5" width="10.5" customWidth="1"/>
    <col min="6" max="6" width="14.625" bestFit="1" customWidth="1"/>
    <col min="7" max="7" width="15" style="1" bestFit="1" customWidth="1"/>
  </cols>
  <sheetData>
    <row r="1" spans="1:7" ht="23.25" x14ac:dyDescent="0.35">
      <c r="A1" s="40" t="s">
        <v>57</v>
      </c>
      <c r="B1" s="9"/>
      <c r="C1" s="9"/>
      <c r="D1" s="3"/>
      <c r="E1" s="4"/>
      <c r="F1" s="3"/>
    </row>
    <row r="2" spans="1:7" x14ac:dyDescent="0.25">
      <c r="E2" s="4"/>
      <c r="F2" s="3"/>
    </row>
    <row r="3" spans="1:7" x14ac:dyDescent="0.25">
      <c r="A3" s="41" t="s">
        <v>58</v>
      </c>
      <c r="B3" s="42"/>
      <c r="C3" s="42"/>
      <c r="D3" s="48" t="s">
        <v>16</v>
      </c>
      <c r="E3" s="49"/>
      <c r="F3" s="50"/>
      <c r="G3" s="51"/>
    </row>
    <row r="4" spans="1:7" x14ac:dyDescent="0.25">
      <c r="A4" s="28" t="s">
        <v>7</v>
      </c>
      <c r="B4" s="27" t="str">
        <f>+B14</f>
        <v>*Indsæt bane</v>
      </c>
      <c r="D4" s="52"/>
      <c r="E4" s="53"/>
      <c r="F4" s="53"/>
      <c r="G4" s="54"/>
    </row>
    <row r="5" spans="1:7" x14ac:dyDescent="0.25">
      <c r="A5" s="28" t="s">
        <v>31</v>
      </c>
      <c r="B5" s="17">
        <f>+B23</f>
        <v>10992.712500000001</v>
      </c>
      <c r="C5" s="37" t="s">
        <v>3</v>
      </c>
      <c r="D5" s="52"/>
      <c r="E5" s="55"/>
      <c r="F5" s="55"/>
      <c r="G5" s="54"/>
    </row>
    <row r="6" spans="1:7" x14ac:dyDescent="0.25">
      <c r="A6" s="28" t="s">
        <v>40</v>
      </c>
      <c r="B6" s="17">
        <f>+B30+B35</f>
        <v>6890</v>
      </c>
      <c r="C6" s="37" t="s">
        <v>3</v>
      </c>
      <c r="D6" s="56"/>
      <c r="E6" s="55"/>
      <c r="F6" s="57"/>
      <c r="G6" s="54"/>
    </row>
    <row r="7" spans="1:7" x14ac:dyDescent="0.25">
      <c r="A7" s="28" t="s">
        <v>30</v>
      </c>
      <c r="B7" s="17">
        <f>+B44</f>
        <v>35145</v>
      </c>
      <c r="C7" s="37" t="s">
        <v>3</v>
      </c>
      <c r="D7" s="56"/>
      <c r="E7" s="55"/>
      <c r="F7" s="57"/>
      <c r="G7" s="54"/>
    </row>
    <row r="8" spans="1:7" x14ac:dyDescent="0.25">
      <c r="A8" s="28" t="s">
        <v>59</v>
      </c>
      <c r="B8" s="15">
        <f>+B55</f>
        <v>238.59</v>
      </c>
      <c r="C8" s="37" t="s">
        <v>3</v>
      </c>
      <c r="D8" s="56"/>
      <c r="E8" s="55"/>
      <c r="F8" s="57"/>
      <c r="G8" s="54"/>
    </row>
    <row r="9" spans="1:7" x14ac:dyDescent="0.25">
      <c r="A9" s="30" t="s">
        <v>60</v>
      </c>
      <c r="B9" s="17">
        <f>+B62+B65</f>
        <v>35914.495600000002</v>
      </c>
      <c r="C9" s="37" t="s">
        <v>3</v>
      </c>
      <c r="D9" s="56"/>
      <c r="E9" s="55"/>
      <c r="F9" s="57"/>
      <c r="G9" s="54"/>
    </row>
    <row r="10" spans="1:7" x14ac:dyDescent="0.25">
      <c r="A10" s="26" t="s">
        <v>61</v>
      </c>
      <c r="B10" s="47">
        <f>+B5+B6+B7+B8-B9</f>
        <v>17351.806899999996</v>
      </c>
      <c r="C10" s="12" t="s">
        <v>3</v>
      </c>
      <c r="D10" s="56"/>
      <c r="E10" s="55"/>
      <c r="F10" s="57"/>
      <c r="G10" s="54"/>
    </row>
    <row r="11" spans="1:7" x14ac:dyDescent="0.25">
      <c r="A11" s="8" t="s">
        <v>61</v>
      </c>
      <c r="B11" s="33">
        <f>+B10/1000</f>
        <v>17.351806899999996</v>
      </c>
      <c r="C11" s="12" t="s">
        <v>13</v>
      </c>
      <c r="D11" s="56"/>
      <c r="E11" s="55"/>
      <c r="F11" s="57"/>
      <c r="G11" s="54"/>
    </row>
    <row r="12" spans="1:7" x14ac:dyDescent="0.25">
      <c r="C12" s="9"/>
      <c r="D12" s="56"/>
      <c r="E12" s="55"/>
      <c r="F12" s="57"/>
      <c r="G12" s="54"/>
    </row>
    <row r="13" spans="1:7" x14ac:dyDescent="0.25">
      <c r="A13" s="41" t="s">
        <v>31</v>
      </c>
      <c r="B13" s="42"/>
      <c r="C13" s="43"/>
      <c r="D13" s="52"/>
      <c r="E13" s="55"/>
      <c r="F13" s="57"/>
      <c r="G13" s="54"/>
    </row>
    <row r="14" spans="1:7" x14ac:dyDescent="0.25">
      <c r="A14" s="5" t="s">
        <v>7</v>
      </c>
      <c r="B14" s="7" t="s">
        <v>73</v>
      </c>
      <c r="C14" s="9"/>
      <c r="D14" s="56"/>
      <c r="E14" s="55"/>
      <c r="F14" s="55"/>
      <c r="G14" s="54"/>
    </row>
    <row r="15" spans="1:7" x14ac:dyDescent="0.25">
      <c r="A15" s="5" t="s">
        <v>1</v>
      </c>
      <c r="B15" s="24">
        <v>9.4E-2</v>
      </c>
      <c r="C15" s="10" t="s">
        <v>12</v>
      </c>
      <c r="D15" s="52" t="s">
        <v>17</v>
      </c>
      <c r="E15" s="55"/>
      <c r="F15" s="55"/>
      <c r="G15" s="54"/>
    </row>
    <row r="16" spans="1:7" x14ac:dyDescent="0.25">
      <c r="A16" s="5" t="s">
        <v>2</v>
      </c>
      <c r="B16" s="23">
        <v>1.5</v>
      </c>
      <c r="C16" s="10" t="s">
        <v>11</v>
      </c>
      <c r="D16" s="58" t="s">
        <v>0</v>
      </c>
      <c r="E16" s="55"/>
      <c r="F16" s="55"/>
      <c r="G16" s="54"/>
    </row>
    <row r="17" spans="1:8" x14ac:dyDescent="0.25">
      <c r="A17" s="5" t="s">
        <v>6</v>
      </c>
      <c r="B17" s="20">
        <f>+B16*B15</f>
        <v>0.14100000000000001</v>
      </c>
      <c r="C17" s="10" t="s">
        <v>5</v>
      </c>
      <c r="D17" s="52"/>
      <c r="E17" s="55"/>
      <c r="F17" s="55"/>
      <c r="G17" s="54"/>
    </row>
    <row r="18" spans="1:8" x14ac:dyDescent="0.25">
      <c r="A18" s="5" t="s">
        <v>15</v>
      </c>
      <c r="B18" s="18">
        <v>45</v>
      </c>
      <c r="C18" s="10"/>
      <c r="D18" s="52"/>
      <c r="E18" s="55"/>
      <c r="F18" s="55"/>
      <c r="G18" s="54"/>
    </row>
    <row r="19" spans="1:8" x14ac:dyDescent="0.25">
      <c r="A19" s="5" t="s">
        <v>8</v>
      </c>
      <c r="B19" s="18">
        <v>3</v>
      </c>
      <c r="D19" s="52"/>
      <c r="E19" s="55"/>
      <c r="F19" s="55"/>
      <c r="G19" s="54"/>
    </row>
    <row r="20" spans="1:8" x14ac:dyDescent="0.25">
      <c r="A20" s="5" t="s">
        <v>9</v>
      </c>
      <c r="B20" s="21">
        <v>7</v>
      </c>
      <c r="C20" s="11"/>
      <c r="D20" s="59"/>
      <c r="E20" s="60"/>
      <c r="F20" s="60"/>
      <c r="G20" s="61"/>
      <c r="H20" s="2"/>
    </row>
    <row r="21" spans="1:8" x14ac:dyDescent="0.25">
      <c r="A21" s="5" t="s">
        <v>10</v>
      </c>
      <c r="B21" s="21">
        <v>55</v>
      </c>
      <c r="C21" s="11"/>
      <c r="D21" s="59"/>
      <c r="E21" s="60"/>
      <c r="F21" s="60"/>
      <c r="G21" s="61"/>
      <c r="H21" s="2"/>
    </row>
    <row r="22" spans="1:8" x14ac:dyDescent="0.25">
      <c r="A22" s="5" t="s">
        <v>4</v>
      </c>
      <c r="B22" s="22">
        <f>+B20*B16*B18*B19*B21</f>
        <v>77962.5</v>
      </c>
      <c r="C22" s="11" t="s">
        <v>11</v>
      </c>
      <c r="D22" s="62"/>
      <c r="E22" s="60"/>
      <c r="F22" s="60"/>
      <c r="G22" s="61"/>
      <c r="H22" s="2"/>
    </row>
    <row r="23" spans="1:8" x14ac:dyDescent="0.25">
      <c r="A23" s="8" t="s">
        <v>14</v>
      </c>
      <c r="B23" s="33">
        <f>+(B18*B19*B20*B21*B16*B17)</f>
        <v>10992.712500000001</v>
      </c>
      <c r="C23" s="12" t="s">
        <v>3</v>
      </c>
      <c r="D23" s="62"/>
      <c r="E23" s="60"/>
      <c r="F23" s="60"/>
      <c r="G23" s="61"/>
      <c r="H23" s="2"/>
    </row>
    <row r="24" spans="1:8" x14ac:dyDescent="0.25">
      <c r="A24" s="8" t="s">
        <v>14</v>
      </c>
      <c r="B24" s="33">
        <f>+B23/1000</f>
        <v>10.992712500000001</v>
      </c>
      <c r="C24" s="12" t="s">
        <v>13</v>
      </c>
      <c r="D24" s="59"/>
      <c r="E24" s="60"/>
      <c r="F24" s="60"/>
      <c r="G24" s="61"/>
      <c r="H24" s="2"/>
    </row>
    <row r="25" spans="1:8" x14ac:dyDescent="0.25">
      <c r="B25" s="6"/>
      <c r="C25" s="6"/>
      <c r="D25" s="59"/>
      <c r="E25" s="60"/>
      <c r="F25" s="60"/>
      <c r="G25" s="61"/>
      <c r="H25" s="2"/>
    </row>
    <row r="26" spans="1:8" x14ac:dyDescent="0.25">
      <c r="B26" s="6"/>
      <c r="C26" s="6"/>
      <c r="D26" s="59"/>
      <c r="E26" s="55"/>
      <c r="F26" s="55"/>
      <c r="G26" s="54"/>
      <c r="H26" s="2"/>
    </row>
    <row r="27" spans="1:8" x14ac:dyDescent="0.25">
      <c r="A27" s="41" t="s">
        <v>40</v>
      </c>
      <c r="B27" s="44"/>
      <c r="C27" s="44"/>
      <c r="D27" s="59"/>
      <c r="E27" s="55"/>
      <c r="F27" s="55"/>
      <c r="G27" s="54"/>
      <c r="H27" s="2"/>
    </row>
    <row r="28" spans="1:8" x14ac:dyDescent="0.25">
      <c r="A28" s="28" t="s">
        <v>47</v>
      </c>
      <c r="B28">
        <v>2.6</v>
      </c>
      <c r="C28" s="34" t="s">
        <v>51</v>
      </c>
      <c r="D28" s="63"/>
      <c r="E28" s="55"/>
      <c r="F28" s="55"/>
      <c r="G28" s="54"/>
      <c r="H28" s="2"/>
    </row>
    <row r="29" spans="1:8" x14ac:dyDescent="0.25">
      <c r="A29" s="28" t="s">
        <v>48</v>
      </c>
      <c r="B29" s="31">
        <v>1000</v>
      </c>
      <c r="C29" s="29" t="s">
        <v>49</v>
      </c>
      <c r="D29" s="59"/>
      <c r="E29" s="55"/>
      <c r="F29" s="55"/>
      <c r="G29" s="54"/>
      <c r="H29" s="2"/>
    </row>
    <row r="30" spans="1:8" x14ac:dyDescent="0.25">
      <c r="A30" s="8" t="s">
        <v>50</v>
      </c>
      <c r="B30" s="35">
        <f>+B29*B28</f>
        <v>2600</v>
      </c>
      <c r="C30" s="12" t="s">
        <v>3</v>
      </c>
      <c r="D30" s="59"/>
      <c r="E30" s="55"/>
      <c r="F30" s="55"/>
      <c r="G30" s="54"/>
      <c r="H30" s="2"/>
    </row>
    <row r="31" spans="1:8" x14ac:dyDescent="0.25">
      <c r="A31" s="8" t="s">
        <v>50</v>
      </c>
      <c r="B31" s="36">
        <f>+B30/1000</f>
        <v>2.6</v>
      </c>
      <c r="C31" s="12" t="s">
        <v>13</v>
      </c>
      <c r="D31" s="59"/>
      <c r="E31" s="55"/>
      <c r="F31" s="55"/>
      <c r="G31" s="54"/>
      <c r="H31" s="2"/>
    </row>
    <row r="32" spans="1:8" x14ac:dyDescent="0.25">
      <c r="A32" s="8"/>
      <c r="B32" s="12"/>
      <c r="C32" s="12"/>
      <c r="D32" s="59"/>
      <c r="E32" s="55"/>
      <c r="F32" s="55"/>
      <c r="G32" s="54"/>
      <c r="H32" s="2"/>
    </row>
    <row r="33" spans="1:8" x14ac:dyDescent="0.25">
      <c r="A33" s="28" t="s">
        <v>56</v>
      </c>
      <c r="B33" s="39">
        <v>0.42899999999999999</v>
      </c>
      <c r="C33" s="28" t="s">
        <v>54</v>
      </c>
      <c r="D33" s="64" t="s">
        <v>55</v>
      </c>
      <c r="E33" s="55"/>
      <c r="F33" s="55"/>
      <c r="G33" s="54"/>
      <c r="H33" s="2"/>
    </row>
    <row r="34" spans="1:8" x14ac:dyDescent="0.25">
      <c r="A34" s="84" t="s">
        <v>72</v>
      </c>
      <c r="B34" s="38">
        <v>10000</v>
      </c>
      <c r="C34" s="37" t="s">
        <v>52</v>
      </c>
      <c r="D34" s="59"/>
      <c r="E34" s="55"/>
      <c r="F34" s="55"/>
      <c r="G34" s="54"/>
      <c r="H34" s="2"/>
    </row>
    <row r="35" spans="1:8" x14ac:dyDescent="0.25">
      <c r="A35" s="8" t="s">
        <v>53</v>
      </c>
      <c r="B35" s="35">
        <f>+B34*B33</f>
        <v>4290</v>
      </c>
      <c r="C35" s="12" t="s">
        <v>3</v>
      </c>
      <c r="D35" s="59"/>
      <c r="E35" s="55"/>
      <c r="F35" s="55"/>
      <c r="G35" s="54"/>
      <c r="H35" s="2"/>
    </row>
    <row r="36" spans="1:8" x14ac:dyDescent="0.25">
      <c r="A36" s="8" t="s">
        <v>53</v>
      </c>
      <c r="B36" s="36">
        <f>+B35/1000</f>
        <v>4.29</v>
      </c>
      <c r="C36" s="12" t="s">
        <v>13</v>
      </c>
      <c r="D36" s="59"/>
      <c r="E36" s="55"/>
      <c r="F36" s="55"/>
      <c r="G36" s="54"/>
      <c r="H36" s="2"/>
    </row>
    <row r="37" spans="1:8" x14ac:dyDescent="0.25">
      <c r="A37" s="8"/>
      <c r="B37" s="36"/>
      <c r="C37" s="12"/>
      <c r="D37" s="59"/>
      <c r="E37" s="55"/>
      <c r="F37" s="55"/>
      <c r="G37" s="54"/>
      <c r="H37" s="2"/>
    </row>
    <row r="38" spans="1:8" x14ac:dyDescent="0.25">
      <c r="A38" s="28"/>
      <c r="B38" s="6"/>
      <c r="C38" s="12"/>
      <c r="D38" s="59"/>
      <c r="E38" s="55"/>
      <c r="F38" s="55"/>
      <c r="G38" s="54"/>
      <c r="H38" s="2"/>
    </row>
    <row r="39" spans="1:8" x14ac:dyDescent="0.25">
      <c r="A39" s="41" t="s">
        <v>30</v>
      </c>
      <c r="B39" s="42"/>
      <c r="C39" s="42"/>
      <c r="D39" s="52"/>
      <c r="E39" s="55"/>
      <c r="F39" s="55"/>
      <c r="G39" s="54"/>
    </row>
    <row r="40" spans="1:8" x14ac:dyDescent="0.25">
      <c r="A40" s="5" t="s">
        <v>19</v>
      </c>
      <c r="B40" s="17">
        <f>+B18</f>
        <v>45</v>
      </c>
      <c r="D40" s="52"/>
      <c r="E40" s="55"/>
      <c r="F40" s="55"/>
      <c r="G40" s="54"/>
    </row>
    <row r="41" spans="1:8" x14ac:dyDescent="0.25">
      <c r="A41" s="5" t="s">
        <v>27</v>
      </c>
      <c r="B41" s="18">
        <v>100</v>
      </c>
      <c r="C41" s="11" t="s">
        <v>11</v>
      </c>
      <c r="D41" s="52" t="s">
        <v>18</v>
      </c>
      <c r="E41" s="55"/>
      <c r="F41" s="55"/>
      <c r="G41" s="54"/>
    </row>
    <row r="42" spans="1:8" x14ac:dyDescent="0.25">
      <c r="A42" s="5" t="s">
        <v>28</v>
      </c>
      <c r="B42" s="17">
        <f>+B21</f>
        <v>55</v>
      </c>
      <c r="D42" s="59" t="s">
        <v>21</v>
      </c>
      <c r="E42" s="60">
        <v>0.129</v>
      </c>
      <c r="F42" s="60" t="s">
        <v>20</v>
      </c>
      <c r="G42" s="54"/>
    </row>
    <row r="43" spans="1:8" x14ac:dyDescent="0.25">
      <c r="A43" s="5" t="s">
        <v>26</v>
      </c>
      <c r="B43" s="19">
        <v>0.14199999999999999</v>
      </c>
      <c r="C43" s="34" t="s">
        <v>12</v>
      </c>
      <c r="D43" s="52" t="s">
        <v>22</v>
      </c>
      <c r="E43" s="55">
        <v>0.14199999999999999</v>
      </c>
      <c r="F43" s="60" t="s">
        <v>20</v>
      </c>
      <c r="G43" s="54"/>
    </row>
    <row r="44" spans="1:8" x14ac:dyDescent="0.25">
      <c r="A44" s="8" t="s">
        <v>14</v>
      </c>
      <c r="B44" s="33">
        <f>+B40*B41*B42*B43</f>
        <v>35145</v>
      </c>
      <c r="C44" s="12" t="s">
        <v>3</v>
      </c>
      <c r="D44" s="52" t="s">
        <v>25</v>
      </c>
      <c r="E44" s="55">
        <v>0.16500000000000001</v>
      </c>
      <c r="F44" s="60" t="s">
        <v>20</v>
      </c>
      <c r="G44" s="54"/>
    </row>
    <row r="45" spans="1:8" x14ac:dyDescent="0.25">
      <c r="A45" s="8" t="s">
        <v>14</v>
      </c>
      <c r="B45" s="33">
        <f>+B44/1000</f>
        <v>35.145000000000003</v>
      </c>
      <c r="C45" s="12" t="s">
        <v>13</v>
      </c>
      <c r="D45" s="52" t="s">
        <v>23</v>
      </c>
      <c r="E45" s="55">
        <v>4.2999999999999997E-2</v>
      </c>
      <c r="F45" s="60" t="s">
        <v>20</v>
      </c>
      <c r="G45" s="54"/>
    </row>
    <row r="46" spans="1:8" x14ac:dyDescent="0.25">
      <c r="D46" s="59" t="s">
        <v>24</v>
      </c>
      <c r="E46" s="65">
        <v>0.17</v>
      </c>
      <c r="F46" s="60" t="s">
        <v>20</v>
      </c>
      <c r="G46" s="54"/>
    </row>
    <row r="47" spans="1:8" x14ac:dyDescent="0.25">
      <c r="D47" s="52"/>
      <c r="E47" s="55"/>
      <c r="F47" s="55"/>
      <c r="G47" s="66"/>
    </row>
    <row r="48" spans="1:8" ht="20.25" x14ac:dyDescent="0.3">
      <c r="A48" s="41" t="s">
        <v>29</v>
      </c>
      <c r="B48" s="42"/>
      <c r="C48" s="42"/>
      <c r="D48" s="67"/>
      <c r="E48" s="55"/>
      <c r="F48" s="55"/>
      <c r="G48" s="68"/>
    </row>
    <row r="49" spans="1:7" ht="20.25" x14ac:dyDescent="0.3">
      <c r="A49" s="5" t="s">
        <v>19</v>
      </c>
      <c r="B49" s="15">
        <f>+B18</f>
        <v>45</v>
      </c>
      <c r="D49" s="67"/>
      <c r="E49" s="55"/>
      <c r="F49" s="55"/>
      <c r="G49" s="68"/>
    </row>
    <row r="50" spans="1:7" x14ac:dyDescent="0.25">
      <c r="A50" s="5" t="s">
        <v>28</v>
      </c>
      <c r="B50" s="15">
        <f>+B21</f>
        <v>55</v>
      </c>
      <c r="D50" s="52"/>
      <c r="E50" s="55"/>
      <c r="F50" s="55"/>
      <c r="G50" s="54"/>
    </row>
    <row r="51" spans="1:7" x14ac:dyDescent="0.25">
      <c r="A51" s="5" t="s">
        <v>32</v>
      </c>
      <c r="B51" s="14">
        <v>0.1</v>
      </c>
      <c r="C51" s="13" t="s">
        <v>33</v>
      </c>
      <c r="D51" s="52"/>
      <c r="E51" s="55"/>
      <c r="F51" s="55"/>
      <c r="G51" s="54"/>
    </row>
    <row r="52" spans="1:7" x14ac:dyDescent="0.25">
      <c r="A52" s="5" t="s">
        <v>36</v>
      </c>
      <c r="B52" s="14">
        <f>+B51*B50*B49</f>
        <v>247.5</v>
      </c>
      <c r="C52" s="13" t="s">
        <v>33</v>
      </c>
      <c r="D52" s="52"/>
      <c r="E52" s="55"/>
      <c r="F52" s="55"/>
      <c r="G52" s="54"/>
    </row>
    <row r="53" spans="1:7" x14ac:dyDescent="0.25">
      <c r="A53" s="5" t="s">
        <v>37</v>
      </c>
      <c r="B53" s="16">
        <v>0.96399999999999997</v>
      </c>
      <c r="C53" s="13" t="s">
        <v>39</v>
      </c>
      <c r="D53" s="63"/>
      <c r="E53" s="55"/>
      <c r="F53" s="55"/>
      <c r="G53" s="54"/>
    </row>
    <row r="54" spans="1:7" x14ac:dyDescent="0.25">
      <c r="A54" s="5" t="s">
        <v>38</v>
      </c>
      <c r="B54" s="16">
        <v>-1.1000000000000001</v>
      </c>
      <c r="C54" s="13" t="s">
        <v>39</v>
      </c>
      <c r="D54" s="63"/>
      <c r="E54" s="55"/>
      <c r="F54" s="55"/>
      <c r="G54" s="54"/>
    </row>
    <row r="55" spans="1:7" x14ac:dyDescent="0.25">
      <c r="A55" s="8" t="s">
        <v>34</v>
      </c>
      <c r="B55" s="32">
        <f>+B53*B52</f>
        <v>238.59</v>
      </c>
      <c r="C55" s="25" t="s">
        <v>3</v>
      </c>
      <c r="D55" s="52"/>
      <c r="E55" s="55"/>
      <c r="F55" s="55"/>
      <c r="G55" s="54"/>
    </row>
    <row r="56" spans="1:7" x14ac:dyDescent="0.25">
      <c r="A56" s="8" t="s">
        <v>35</v>
      </c>
      <c r="B56" s="32">
        <f>+B54*B52</f>
        <v>-272.25</v>
      </c>
      <c r="C56" s="25" t="s">
        <v>3</v>
      </c>
      <c r="D56" s="52"/>
      <c r="E56" s="55"/>
      <c r="F56" s="55"/>
      <c r="G56" s="54"/>
    </row>
    <row r="57" spans="1:7" x14ac:dyDescent="0.25">
      <c r="D57" s="52"/>
      <c r="E57" s="55"/>
      <c r="F57" s="55"/>
      <c r="G57" s="54"/>
    </row>
    <row r="58" spans="1:7" x14ac:dyDescent="0.25">
      <c r="D58" s="52"/>
      <c r="E58" s="55"/>
      <c r="F58" s="55"/>
      <c r="G58" s="54"/>
    </row>
    <row r="59" spans="1:7" x14ac:dyDescent="0.25">
      <c r="A59" s="45" t="s">
        <v>42</v>
      </c>
      <c r="B59" s="46"/>
      <c r="C59" s="46"/>
      <c r="D59" s="69"/>
      <c r="E59" s="70"/>
      <c r="F59" s="71"/>
      <c r="G59" s="54"/>
    </row>
    <row r="60" spans="1:7" x14ac:dyDescent="0.25">
      <c r="A60" s="8" t="s">
        <v>43</v>
      </c>
      <c r="B60" s="78">
        <v>91327.62</v>
      </c>
      <c r="C60" s="25" t="s">
        <v>44</v>
      </c>
      <c r="D60" s="52"/>
      <c r="E60" s="55"/>
      <c r="F60" s="55"/>
      <c r="G60" s="54"/>
    </row>
    <row r="61" spans="1:7" x14ac:dyDescent="0.25">
      <c r="A61" s="8" t="s">
        <v>43</v>
      </c>
      <c r="B61" s="8">
        <v>0.38</v>
      </c>
      <c r="C61" s="79" t="s">
        <v>62</v>
      </c>
      <c r="D61" s="63"/>
      <c r="E61" s="55"/>
      <c r="F61" s="55"/>
      <c r="G61" s="54"/>
    </row>
    <row r="62" spans="1:7" x14ac:dyDescent="0.25">
      <c r="A62" s="8" t="s">
        <v>45</v>
      </c>
      <c r="B62" s="80">
        <f>+B61*B60</f>
        <v>34704.495600000002</v>
      </c>
      <c r="C62" s="25" t="s">
        <v>64</v>
      </c>
      <c r="D62" s="52"/>
      <c r="E62" s="55"/>
      <c r="F62" s="55"/>
      <c r="G62" s="54"/>
    </row>
    <row r="63" spans="1:7" x14ac:dyDescent="0.25">
      <c r="A63" s="8" t="s">
        <v>41</v>
      </c>
      <c r="B63" s="81">
        <v>55</v>
      </c>
      <c r="C63" s="8"/>
      <c r="D63" s="72"/>
      <c r="E63" s="73"/>
      <c r="F63" s="74"/>
      <c r="G63" s="54"/>
    </row>
    <row r="64" spans="1:7" x14ac:dyDescent="0.25">
      <c r="A64" s="8" t="s">
        <v>41</v>
      </c>
      <c r="B64" s="8">
        <v>22</v>
      </c>
      <c r="C64" s="79" t="s">
        <v>63</v>
      </c>
      <c r="D64" s="63"/>
      <c r="E64" s="73"/>
      <c r="F64" s="74"/>
      <c r="G64" s="54"/>
    </row>
    <row r="65" spans="1:7" x14ac:dyDescent="0.25">
      <c r="A65" s="8" t="s">
        <v>46</v>
      </c>
      <c r="B65" s="82">
        <f>+B64*B63</f>
        <v>1210</v>
      </c>
      <c r="C65" s="25" t="s">
        <v>64</v>
      </c>
      <c r="D65" s="75"/>
      <c r="E65" s="76"/>
      <c r="F65" s="76"/>
      <c r="G65" s="77"/>
    </row>
    <row r="69" spans="1:7" x14ac:dyDescent="0.25">
      <c r="A69" s="8" t="s">
        <v>67</v>
      </c>
      <c r="B69" s="83" t="s">
        <v>65</v>
      </c>
    </row>
    <row r="70" spans="1:7" x14ac:dyDescent="0.25">
      <c r="A70" s="8" t="s">
        <v>68</v>
      </c>
      <c r="B70" s="83" t="s">
        <v>66</v>
      </c>
    </row>
    <row r="71" spans="1:7" x14ac:dyDescent="0.25">
      <c r="A71" s="8" t="s">
        <v>71</v>
      </c>
      <c r="B71" s="83" t="s">
        <v>66</v>
      </c>
    </row>
    <row r="72" spans="1:7" x14ac:dyDescent="0.25">
      <c r="A72" s="8"/>
      <c r="B72" s="8"/>
    </row>
    <row r="73" spans="1:7" x14ac:dyDescent="0.25">
      <c r="A73" s="8" t="s">
        <v>70</v>
      </c>
      <c r="B73" s="83" t="s">
        <v>65</v>
      </c>
    </row>
    <row r="74" spans="1:7" x14ac:dyDescent="0.25">
      <c r="A74" s="8"/>
      <c r="B74" s="8"/>
    </row>
    <row r="76" spans="1:7" x14ac:dyDescent="0.25">
      <c r="A76" s="85" t="s">
        <v>69</v>
      </c>
      <c r="B76" s="85"/>
    </row>
  </sheetData>
  <mergeCells count="1">
    <mergeCell ref="A76:B76"/>
  </mergeCells>
  <hyperlinks>
    <hyperlink ref="D16" r:id="rId1" xr:uid="{00000000-0004-0000-0000-000000000000}"/>
    <hyperlink ref="D33" r:id="rId2" xr:uid="{00000000-0004-0000-0000-000001000000}"/>
  </hyperlinks>
  <pageMargins left="0.25" right="0.25" top="0.24166666666666667" bottom="0.75" header="0.3" footer="0.3"/>
  <pageSetup paperSize="9" orientation="landscape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</dc:creator>
  <cp:lastModifiedBy>Lukas Winther</cp:lastModifiedBy>
  <dcterms:created xsi:type="dcterms:W3CDTF">2021-07-11T04:20:23Z</dcterms:created>
  <dcterms:modified xsi:type="dcterms:W3CDTF">2023-02-13T15:12:07Z</dcterms:modified>
</cp:coreProperties>
</file>